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1505"/>
  </bookViews>
  <sheets>
    <sheet name="számolótábla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5" i="1" l="1"/>
  <c r="J5" i="1" l="1"/>
  <c r="I5" i="1"/>
  <c r="H5" i="1"/>
  <c r="K5" i="1" l="1"/>
  <c r="F5" i="1"/>
  <c r="L5" i="1" l="1"/>
  <c r="M5" i="1" s="1"/>
  <c r="N5" i="1" s="1"/>
  <c r="O5" i="1" s="1"/>
  <c r="P5" i="1" l="1"/>
  <c r="K4" i="1"/>
  <c r="L4" i="1" s="1"/>
  <c r="J4" i="1"/>
  <c r="I4" i="1"/>
  <c r="H4" i="1"/>
  <c r="G4" i="1"/>
  <c r="O4" i="1" s="1"/>
  <c r="F4" i="1"/>
  <c r="K3" i="1"/>
  <c r="L3" i="1" s="1"/>
  <c r="M3" i="1" s="1"/>
  <c r="N3" i="1" s="1"/>
  <c r="J3" i="1"/>
  <c r="I3" i="1"/>
  <c r="H3" i="1"/>
  <c r="G3" i="1"/>
  <c r="O3" i="1" s="1"/>
  <c r="F3" i="1"/>
  <c r="M4" i="1" l="1"/>
  <c r="N4" i="1" s="1"/>
  <c r="P4" i="1" s="1"/>
  <c r="P3" i="1"/>
  <c r="H2" i="1" l="1"/>
  <c r="K2" i="1"/>
  <c r="L2" i="1" s="1"/>
  <c r="M2" i="1" s="1"/>
  <c r="N2" i="1" s="1"/>
  <c r="J2" i="1"/>
  <c r="I2" i="1"/>
  <c r="G2" i="1"/>
  <c r="F2" i="1"/>
  <c r="O2" i="1" l="1"/>
  <c r="P2" i="1" s="1"/>
</calcChain>
</file>

<file path=xl/sharedStrings.xml><?xml version="1.0" encoding="utf-8"?>
<sst xmlns="http://schemas.openxmlformats.org/spreadsheetml/2006/main" count="17" uniqueCount="17">
  <si>
    <t>A veszélyhelyzet  kihirdetésekor érvényes munkaidő</t>
  </si>
  <si>
    <t>A kérelem beadásakor érvényes munkaidő</t>
  </si>
  <si>
    <t>A támogatás igénybevétele ideje alatt érvényes munkaidő</t>
  </si>
  <si>
    <t>Támogatási kulcs</t>
  </si>
  <si>
    <t>Eredeti bér</t>
  </si>
  <si>
    <t>Kieső idő arány</t>
  </si>
  <si>
    <t>Befér az időkeret maximumba?</t>
  </si>
  <si>
    <t>Befér az időkeret minimumba?</t>
  </si>
  <si>
    <t>Támogatás alatti bér</t>
  </si>
  <si>
    <t>Figyelembe vehető kieső munkabér</t>
  </si>
  <si>
    <t>A támogatás igénybevétele alatt a munkáltatótól kapott bér</t>
  </si>
  <si>
    <t>Összes bér</t>
  </si>
  <si>
    <t>Érvényes a munkaidő csökkentés?</t>
  </si>
  <si>
    <t>Kérelem benyújtásának napján hatályos nettó alapbér</t>
  </si>
  <si>
    <t>Kieső munkaidőre járó nettó alapbér</t>
  </si>
  <si>
    <r>
      <t>* Felhívjuk a figyelmet, hogy a tábla a támogatás összegének meghatározásakor a 105/2020 (IV. 10.) Korm. Rendelet 3.</t>
    </r>
    <r>
      <rPr>
        <sz val="11"/>
        <color theme="1"/>
        <rFont val="Calibri"/>
        <family val="2"/>
        <charset val="238"/>
      </rPr>
      <t>§ (4) bekezdése szerinti felső plafon figyelembe vételével számol.</t>
    </r>
  </si>
  <si>
    <t>Támogatás összege*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</si>
</sst>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_-* #,##0.0\ _F_t_-;\-* #,##0.0\ _F_t_-;_-* &quot;-&quot;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1" xfId="0" applyFill="1" applyBorder="1" applyAlignment="1">
      <alignment horizontal="center" wrapText="1"/>
    </xf>
    <xf numFmtId="164" fontId="0" fillId="2" borderId="1" xfId="0" applyNumberFormat="1" applyFill="1" applyBorder="1"/>
    <xf numFmtId="164" fontId="0" fillId="2" borderId="3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5" fontId="0" fillId="4" borderId="12" xfId="1" applyNumberFormat="1" applyFont="1" applyFill="1" applyBorder="1" applyAlignment="1">
      <alignment horizontal="center"/>
    </xf>
    <xf numFmtId="9" fontId="0" fillId="2" borderId="3" xfId="2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166" fontId="0" fillId="0" borderId="0" xfId="0" applyNumberFormat="1"/>
    <xf numFmtId="0" fontId="0" fillId="2" borderId="3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4" fontId="0" fillId="4" borderId="13" xfId="1" applyNumberFormat="1" applyFont="1" applyFill="1" applyBorder="1" applyAlignment="1" applyProtection="1">
      <alignment horizontal="center"/>
      <protection locked="0"/>
    </xf>
    <xf numFmtId="165" fontId="0" fillId="4" borderId="14" xfId="1" applyNumberFormat="1" applyFont="1" applyFill="1" applyBorder="1" applyAlignment="1" applyProtection="1">
      <alignment horizontal="center"/>
      <protection locked="0"/>
    </xf>
    <xf numFmtId="165" fontId="0" fillId="4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9" fontId="0" fillId="3" borderId="5" xfId="2" applyFont="1" applyFill="1" applyBorder="1" applyAlignment="1">
      <alignment horizontal="center" vertical="center"/>
    </xf>
    <xf numFmtId="9" fontId="0" fillId="3" borderId="3" xfId="2" applyFon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9" fontId="0" fillId="3" borderId="6" xfId="2" applyFont="1" applyFill="1" applyBorder="1" applyAlignment="1">
      <alignment horizontal="center" vertical="center"/>
    </xf>
    <xf numFmtId="9" fontId="0" fillId="3" borderId="3" xfId="2" applyFont="1" applyFill="1" applyBorder="1" applyAlignment="1">
      <alignment horizontal="center" vertical="center" wrapText="1"/>
    </xf>
    <xf numFmtId="9" fontId="0" fillId="3" borderId="1" xfId="2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0" fillId="3" borderId="6" xfId="1" applyNumberFormat="1" applyFont="1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workbookViewId="0">
      <selection activeCell="A11" sqref="A11"/>
    </sheetView>
  </sheetViews>
  <sheetFormatPr defaultRowHeight="15" x14ac:dyDescent="0.25"/>
  <cols>
    <col min="1" max="1" width="19.140625" customWidth="1"/>
    <col min="2" max="2" width="16.28515625" customWidth="1"/>
    <col min="3" max="3" width="17.42578125" customWidth="1"/>
    <col min="4" max="4" width="19.7109375" customWidth="1"/>
    <col min="5" max="5" width="15.42578125" hidden="1" customWidth="1"/>
    <col min="6" max="6" width="19.28515625" hidden="1" customWidth="1"/>
    <col min="7" max="7" width="12.140625" customWidth="1"/>
    <col min="8" max="8" width="30.85546875" customWidth="1"/>
    <col min="9" max="9" width="31.140625" customWidth="1"/>
    <col min="10" max="10" width="37.140625" customWidth="1"/>
    <col min="11" max="11" width="14.5703125" hidden="1" customWidth="1"/>
    <col min="12" max="12" width="17.7109375" customWidth="1"/>
    <col min="13" max="13" width="17.7109375" hidden="1" customWidth="1"/>
    <col min="14" max="14" width="15.85546875" customWidth="1"/>
    <col min="15" max="15" width="18.7109375" hidden="1" customWidth="1"/>
    <col min="16" max="16" width="18.85546875" hidden="1" customWidth="1"/>
  </cols>
  <sheetData>
    <row r="1" spans="1:16" ht="69" customHeight="1" x14ac:dyDescent="0.25">
      <c r="A1" s="37" t="s">
        <v>13</v>
      </c>
      <c r="B1" s="38" t="s">
        <v>0</v>
      </c>
      <c r="C1" s="38" t="s">
        <v>1</v>
      </c>
      <c r="D1" s="39" t="s">
        <v>2</v>
      </c>
      <c r="E1" s="11" t="s">
        <v>3</v>
      </c>
      <c r="F1" s="12" t="s">
        <v>4</v>
      </c>
      <c r="G1" s="16" t="s">
        <v>5</v>
      </c>
      <c r="H1" s="17" t="s">
        <v>12</v>
      </c>
      <c r="I1" s="18" t="s">
        <v>6</v>
      </c>
      <c r="J1" s="18" t="s">
        <v>7</v>
      </c>
      <c r="K1" s="19" t="s">
        <v>8</v>
      </c>
      <c r="L1" s="20" t="s">
        <v>14</v>
      </c>
      <c r="M1" s="21" t="s">
        <v>9</v>
      </c>
      <c r="N1" s="20" t="s">
        <v>16</v>
      </c>
      <c r="O1" s="9" t="s">
        <v>10</v>
      </c>
      <c r="P1" s="1" t="s">
        <v>11</v>
      </c>
    </row>
    <row r="2" spans="1:16" hidden="1" x14ac:dyDescent="0.25">
      <c r="A2" s="4">
        <v>83000</v>
      </c>
      <c r="B2" s="5">
        <v>8</v>
      </c>
      <c r="C2" s="5">
        <v>3</v>
      </c>
      <c r="D2" s="6">
        <v>2</v>
      </c>
      <c r="E2" s="7">
        <v>0.7</v>
      </c>
      <c r="F2" s="8">
        <f t="shared" ref="F2:F4" si="0">A2*B2/C2</f>
        <v>221333.33333333334</v>
      </c>
      <c r="G2" s="22">
        <f t="shared" ref="G2:G4" si="1">(B2-D2)/B2</f>
        <v>0.75</v>
      </c>
      <c r="H2" s="23" t="str">
        <f t="shared" ref="H2:H4" si="2">+IF(D2&lt;=C2, "Érvényes","Érvénytelen munkaidő csökkentés")</f>
        <v>Érvényes</v>
      </c>
      <c r="I2" s="24" t="str">
        <f t="shared" ref="I2:I4" si="3">IF(D2/B2&gt;0.85,"Nem támogatott paraméter","Támogatható")</f>
        <v>Támogatható</v>
      </c>
      <c r="J2" s="24" t="str">
        <f t="shared" ref="J2:J4" si="4">IF(D2/B2&lt;0.25,"Nem támogatott paraméter","Támogatható")</f>
        <v>Támogatható</v>
      </c>
      <c r="K2" s="25">
        <f>A2*D2/B2</f>
        <v>20750</v>
      </c>
      <c r="L2" s="26">
        <f>A2-K2</f>
        <v>62250</v>
      </c>
      <c r="M2" s="27">
        <f>IF(A2&lt;214130,L2,214130*G2)</f>
        <v>62250</v>
      </c>
      <c r="N2" s="26">
        <f>M2*E2</f>
        <v>43575</v>
      </c>
      <c r="O2" s="3">
        <f t="shared" ref="O2:O4" si="5">IF(G2&gt;50%,K2,K2+L2-N2)</f>
        <v>20750</v>
      </c>
      <c r="P2" s="2">
        <f t="shared" ref="P2:P4" si="6">O2+N2</f>
        <v>64325</v>
      </c>
    </row>
    <row r="3" spans="1:16" hidden="1" x14ac:dyDescent="0.25">
      <c r="A3" s="4">
        <v>83000</v>
      </c>
      <c r="B3" s="5">
        <v>8</v>
      </c>
      <c r="C3" s="5">
        <v>3</v>
      </c>
      <c r="D3" s="6">
        <v>2</v>
      </c>
      <c r="E3" s="7">
        <v>0.7</v>
      </c>
      <c r="F3" s="8">
        <f t="shared" si="0"/>
        <v>221333.33333333334</v>
      </c>
      <c r="G3" s="22">
        <f t="shared" si="1"/>
        <v>0.75</v>
      </c>
      <c r="H3" s="23" t="str">
        <f t="shared" si="2"/>
        <v>Érvényes</v>
      </c>
      <c r="I3" s="24" t="str">
        <f t="shared" si="3"/>
        <v>Támogatható</v>
      </c>
      <c r="J3" s="24" t="str">
        <f t="shared" si="4"/>
        <v>Támogatható</v>
      </c>
      <c r="K3" s="28">
        <f t="shared" ref="K3:K4" si="7">A3*D3/C3</f>
        <v>55333.333333333336</v>
      </c>
      <c r="L3" s="29">
        <f>A3-K3</f>
        <v>27666.666666666664</v>
      </c>
      <c r="M3" s="27">
        <f>IF(A3&lt;214130,L3,214130*G3)</f>
        <v>27666.666666666664</v>
      </c>
      <c r="N3" s="26">
        <f>M3*E3</f>
        <v>19366.666666666664</v>
      </c>
      <c r="O3" s="3">
        <f t="shared" si="5"/>
        <v>55333.333333333336</v>
      </c>
      <c r="P3" s="2">
        <f t="shared" si="6"/>
        <v>74700</v>
      </c>
    </row>
    <row r="4" spans="1:16" hidden="1" x14ac:dyDescent="0.25">
      <c r="A4" s="4">
        <v>300000</v>
      </c>
      <c r="B4" s="5">
        <v>8</v>
      </c>
      <c r="C4" s="5">
        <v>3</v>
      </c>
      <c r="D4" s="6">
        <v>2</v>
      </c>
      <c r="E4" s="7">
        <v>0.7</v>
      </c>
      <c r="F4" s="8">
        <f t="shared" si="0"/>
        <v>800000</v>
      </c>
      <c r="G4" s="22">
        <f t="shared" si="1"/>
        <v>0.75</v>
      </c>
      <c r="H4" s="23" t="str">
        <f t="shared" si="2"/>
        <v>Érvényes</v>
      </c>
      <c r="I4" s="24" t="str">
        <f t="shared" si="3"/>
        <v>Támogatható</v>
      </c>
      <c r="J4" s="24" t="str">
        <f t="shared" si="4"/>
        <v>Támogatható</v>
      </c>
      <c r="K4" s="28">
        <f t="shared" si="7"/>
        <v>200000</v>
      </c>
      <c r="L4" s="29">
        <f>A4-K4</f>
        <v>100000</v>
      </c>
      <c r="M4" s="27">
        <f>IF(A4&lt;214130,L4,214130*G4)</f>
        <v>160597.5</v>
      </c>
      <c r="N4" s="26">
        <f>M4*E4</f>
        <v>112418.25</v>
      </c>
      <c r="O4" s="3">
        <f t="shared" si="5"/>
        <v>200000</v>
      </c>
      <c r="P4" s="2">
        <f t="shared" si="6"/>
        <v>312418.25</v>
      </c>
    </row>
    <row r="5" spans="1:16" ht="84" customHeight="1" thickBot="1" x14ac:dyDescent="0.3">
      <c r="A5" s="13"/>
      <c r="B5" s="14"/>
      <c r="C5" s="14"/>
      <c r="D5" s="15"/>
      <c r="E5" s="7">
        <v>0.7</v>
      </c>
      <c r="F5" s="8" t="e">
        <f t="shared" ref="F5" si="8">A5*B5/C5</f>
        <v>#DIV/0!</v>
      </c>
      <c r="G5" s="30" t="e">
        <f t="shared" ref="G5" si="9">(B5-D5)/B5</f>
        <v>#DIV/0!</v>
      </c>
      <c r="H5" s="31" t="str">
        <f>+IF(D5&lt;=C5, "Érvényes munkaidő csökkentés","A támogatás igénybevétele ideje alatt érvényes munkaidő nem haladhatja meg a kérelem beadásakor érvényes munkaidőt")</f>
        <v>Érvényes munkaidő csökkentés</v>
      </c>
      <c r="I5" s="32" t="e">
        <f>IF(D5/B5&gt;0.85,"A támogatás igénybevétele ideje alatt érvényes munkaidő nem haladhatja meg a veszélyhelyzet kihirdetésekor érvényes munkaidő 85%-át","Támogatható")</f>
        <v>#DIV/0!</v>
      </c>
      <c r="J5" s="32" t="e">
        <f>IF(D5/B5&lt;0.25,"A támogatás igénybevétele ideje alatt érvényes munkaidő nem lehet kevesebb a veszélyhelyzet kihirdetésekor érvényes munkaidő 25%-ánál","Támogatható")</f>
        <v>#DIV/0!</v>
      </c>
      <c r="K5" s="33" t="e">
        <f t="shared" ref="K5" si="10">A5*D5/C5</f>
        <v>#DIV/0!</v>
      </c>
      <c r="L5" s="34" t="e">
        <f>F5-K5</f>
        <v>#DIV/0!</v>
      </c>
      <c r="M5" s="35" t="e">
        <f>IF(F5&lt;214130,L5,214130*G5)</f>
        <v>#DIV/0!</v>
      </c>
      <c r="N5" s="36" t="e">
        <f t="shared" ref="N5" si="11">M5*E5</f>
        <v>#DIV/0!</v>
      </c>
      <c r="O5" s="3" t="e">
        <f>IF(G5&gt;=50%,K5,A5-N5)</f>
        <v>#DIV/0!</v>
      </c>
      <c r="P5" s="2" t="e">
        <f t="shared" ref="P5" si="12">O5+N5</f>
        <v>#DIV/0!</v>
      </c>
    </row>
    <row r="7" spans="1:16" x14ac:dyDescent="0.25">
      <c r="A7" t="s">
        <v>15</v>
      </c>
    </row>
    <row r="10" spans="1:16" x14ac:dyDescent="0.25">
      <c r="B10" s="10"/>
      <c r="C10" s="10"/>
      <c r="D10" s="10"/>
    </row>
  </sheetData>
  <sheetProtection password="8DD1" sheet="1" objects="1" scenarios="1"/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számolótábla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 MPF</dc:creator>
  <cp:lastModifiedBy>Ádám Sándor</cp:lastModifiedBy>
  <cp:lastPrinted>2020-04-28T12:06:53Z</cp:lastPrinted>
  <dcterms:created xsi:type="dcterms:W3CDTF">2020-04-28T08:20:23Z</dcterms:created>
  <dcterms:modified xsi:type="dcterms:W3CDTF">2020-04-28T17:34:13Z</dcterms:modified>
</cp:coreProperties>
</file>